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ter van Muyden\Downloads\"/>
    </mc:Choice>
  </mc:AlternateContent>
  <xr:revisionPtr revIDLastSave="0" documentId="13_ncr:1_{C88E18D5-99C7-4353-A8A3-EF18DFC06D73}" xr6:coauthVersionLast="45" xr6:coauthVersionMax="45" xr10:uidLastSave="{00000000-0000-0000-0000-000000000000}"/>
  <bookViews>
    <workbookView xWindow="3630" yWindow="1185" windowWidth="23160" windowHeight="15465" firstSheet="1" activeTab="1" xr2:uid="{00000000-000D-0000-FFFF-FFFF00000000}"/>
  </bookViews>
  <sheets>
    <sheet name="Interactive_Mark_1_move" sheetId="4" state="hidden" r:id="rId1"/>
    <sheet name="Interactive_Direction" sheetId="2" r:id="rId2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1" i="4" l="1"/>
  <c r="M30" i="4"/>
  <c r="M29" i="4"/>
  <c r="M28" i="4"/>
  <c r="L9" i="4" l="1"/>
  <c r="M9" i="4"/>
  <c r="M7" i="4"/>
  <c r="L7" i="4"/>
  <c r="M5" i="4"/>
  <c r="M3" i="4"/>
  <c r="P1" i="4"/>
  <c r="P3" i="4" s="1"/>
  <c r="L2" i="4" l="1"/>
  <c r="L4" i="4"/>
  <c r="L5" i="4" s="1"/>
  <c r="L14" i="4"/>
  <c r="L16" i="4" s="1"/>
  <c r="P1" i="2"/>
  <c r="P3" i="2" s="1"/>
  <c r="L3" i="4" l="1"/>
  <c r="N2" i="4" s="1"/>
  <c r="L31" i="4"/>
  <c r="L29" i="4"/>
  <c r="L30" i="4"/>
  <c r="L28" i="4"/>
  <c r="N4" i="4"/>
  <c r="N6" i="4"/>
  <c r="L11" i="4"/>
  <c r="N8" i="4"/>
  <c r="M9" i="2"/>
  <c r="M23" i="2"/>
  <c r="M24" i="2" s="1"/>
  <c r="M26" i="2" s="1"/>
  <c r="M27" i="2" s="1"/>
  <c r="L23" i="2"/>
  <c r="L24" i="2" s="1"/>
  <c r="L26" i="2" s="1"/>
  <c r="L27" i="2" s="1"/>
  <c r="L5" i="2"/>
  <c r="L3" i="2"/>
  <c r="M3" i="2"/>
  <c r="L7" i="2"/>
  <c r="M7" i="2"/>
  <c r="L9" i="2"/>
  <c r="M5" i="2"/>
  <c r="L12" i="4" l="1"/>
  <c r="M12" i="4" s="1"/>
  <c r="M15" i="4" s="1"/>
  <c r="M21" i="4" s="1"/>
  <c r="L17" i="4"/>
  <c r="M11" i="4"/>
  <c r="M17" i="4" s="1"/>
  <c r="M19" i="4" s="1"/>
  <c r="M25" i="2"/>
  <c r="L25" i="2"/>
  <c r="N8" i="2"/>
  <c r="N6" i="2"/>
  <c r="N4" i="2"/>
  <c r="L12" i="2"/>
  <c r="M12" i="2" s="1"/>
  <c r="M15" i="2" s="1"/>
  <c r="M21" i="2" s="1"/>
  <c r="L11" i="2"/>
  <c r="L17" i="2" s="1"/>
  <c r="N2" i="2"/>
  <c r="L15" i="4" l="1"/>
  <c r="N14" i="4" s="1"/>
  <c r="L19" i="4"/>
  <c r="N18" i="4" s="1"/>
  <c r="N16" i="4"/>
  <c r="L19" i="2"/>
  <c r="L15" i="2"/>
  <c r="M11" i="2"/>
  <c r="M17" i="2" s="1"/>
  <c r="M19" i="2" s="1"/>
  <c r="P14" i="4" l="1"/>
  <c r="L21" i="4"/>
  <c r="N20" i="4" s="1"/>
  <c r="T15" i="4" s="1"/>
  <c r="T21" i="4" s="1"/>
  <c r="L21" i="2"/>
  <c r="N20" i="2" s="1"/>
  <c r="N14" i="2"/>
  <c r="N16" i="2"/>
  <c r="N18" i="2"/>
  <c r="P21" i="4" l="1"/>
  <c r="P21" i="2"/>
  <c r="P14" i="2"/>
</calcChain>
</file>

<file path=xl/sharedStrings.xml><?xml version="1.0" encoding="utf-8"?>
<sst xmlns="http://schemas.openxmlformats.org/spreadsheetml/2006/main" count="93" uniqueCount="23">
  <si>
    <t>left top</t>
  </si>
  <si>
    <t>right top</t>
  </si>
  <si>
    <t>left bottom</t>
  </si>
  <si>
    <t>right bottom</t>
  </si>
  <si>
    <t>x</t>
  </si>
  <si>
    <t>y</t>
  </si>
  <si>
    <t>end</t>
  </si>
  <si>
    <t>start</t>
  </si>
  <si>
    <t>Length</t>
  </si>
  <si>
    <t>right</t>
  </si>
  <si>
    <t>common</t>
  </si>
  <si>
    <t xml:space="preserve">left </t>
  </si>
  <si>
    <t>Sailable area</t>
  </si>
  <si>
    <t>arrow wing 2</t>
  </si>
  <si>
    <t>arrow wing 1</t>
  </si>
  <si>
    <t>arrow axis</t>
  </si>
  <si>
    <t>Distance to sail</t>
  </si>
  <si>
    <t>Click on the "&lt;" or "&gt;" to change the angle</t>
  </si>
  <si>
    <t>Click on the "&lt;" or "&gt;" to move Mark 1</t>
  </si>
  <si>
    <t>Starboard</t>
  </si>
  <si>
    <t>Port</t>
  </si>
  <si>
    <t>Mark 1</t>
  </si>
  <si>
    <t xml:space="preserve">end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</si>
</sst>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72"/>
      <color theme="1"/>
      <name val="Arial Black"/>
      <family val="2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sz val="48"/>
      <color theme="1"/>
      <name val="Arial Black"/>
      <family val="2"/>
    </font>
    <font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1" fontId="2" fillId="0" borderId="0" xfId="0" applyNumberFormat="1" applyFont="1"/>
    <xf numFmtId="0" fontId="0" fillId="0" borderId="1" xfId="0" applyBorder="1"/>
    <xf numFmtId="0" fontId="6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1" xfId="0" applyFont="1" applyBorder="1"/>
    <xf numFmtId="2" fontId="2" fillId="0" borderId="0" xfId="0" applyNumberFormat="1" applyFont="1"/>
    <xf numFmtId="9" fontId="4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0915032679738561E-2"/>
          <c:y val="3.162055992044234E-2"/>
          <c:w val="0.94248366013071894"/>
          <c:h val="0.94202897347918901"/>
        </c:manualLayout>
      </c:layout>
      <c:scatterChart>
        <c:scatterStyle val="lineMarker"/>
        <c:varyColors val="0"/>
        <c:ser>
          <c:idx val="0"/>
          <c:order val="0"/>
          <c:tx>
            <c:strRef>
              <c:f>Interactive_Mark_1_move!$J$14</c:f>
              <c:strCache>
                <c:ptCount val="1"/>
                <c:pt idx="0">
                  <c:v>left top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Interactive_Mark_1_move!$L$14:$L$15</c:f>
              <c:numCache>
                <c:formatCode>0.0</c:formatCode>
                <c:ptCount val="2"/>
                <c:pt idx="0">
                  <c:v>50</c:v>
                </c:pt>
                <c:pt idx="1">
                  <c:v>25.000000000000004</c:v>
                </c:pt>
              </c:numCache>
            </c:numRef>
          </c:xVal>
          <c:yVal>
            <c:numRef>
              <c:f>Interactive_Mark_1_move!$M$14:$M$15</c:f>
              <c:numCache>
                <c:formatCode>0.0</c:formatCode>
                <c:ptCount val="2"/>
                <c:pt idx="0">
                  <c:v>50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7B-4147-B770-A178E4803D7B}"/>
            </c:ext>
          </c:extLst>
        </c:ser>
        <c:ser>
          <c:idx val="1"/>
          <c:order val="1"/>
          <c:tx>
            <c:strRef>
              <c:f>Interactive_Mark_1_move!$J$16</c:f>
              <c:strCache>
                <c:ptCount val="1"/>
                <c:pt idx="0">
                  <c:v>right top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Interactive_Mark_1_move!$L$16:$L$17</c:f>
              <c:numCache>
                <c:formatCode>0.0</c:formatCode>
                <c:ptCount val="2"/>
                <c:pt idx="0">
                  <c:v>50</c:v>
                </c:pt>
                <c:pt idx="1">
                  <c:v>75</c:v>
                </c:pt>
              </c:numCache>
            </c:numRef>
          </c:xVal>
          <c:yVal>
            <c:numRef>
              <c:f>Interactive_Mark_1_move!$M$16:$M$17</c:f>
              <c:numCache>
                <c:formatCode>0.0</c:formatCode>
                <c:ptCount val="2"/>
                <c:pt idx="0">
                  <c:v>50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67B-4147-B770-A178E4803D7B}"/>
            </c:ext>
          </c:extLst>
        </c:ser>
        <c:ser>
          <c:idx val="2"/>
          <c:order val="2"/>
          <c:tx>
            <c:strRef>
              <c:f>Interactive_Mark_1_move!$J$18</c:f>
              <c:strCache>
                <c:ptCount val="1"/>
                <c:pt idx="0">
                  <c:v>right bottom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Interactive_Mark_1_move!$L$18:$L$19</c:f>
              <c:numCache>
                <c:formatCode>0.0</c:formatCode>
                <c:ptCount val="2"/>
                <c:pt idx="0">
                  <c:v>50</c:v>
                </c:pt>
                <c:pt idx="1">
                  <c:v>75</c:v>
                </c:pt>
              </c:numCache>
            </c:numRef>
          </c:xVal>
          <c:yVal>
            <c:numRef>
              <c:f>Interactive_Mark_1_move!$M$18:$M$19</c:f>
              <c:numCache>
                <c:formatCode>0.0</c:formatCode>
                <c:ptCount val="2"/>
                <c:pt idx="0">
                  <c:v>0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67B-4147-B770-A178E4803D7B}"/>
            </c:ext>
          </c:extLst>
        </c:ser>
        <c:ser>
          <c:idx val="3"/>
          <c:order val="3"/>
          <c:tx>
            <c:strRef>
              <c:f>Interactive_Mark_1_move!$J$20</c:f>
              <c:strCache>
                <c:ptCount val="1"/>
                <c:pt idx="0">
                  <c:v>left bottom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ysClr val="windowText" lastClr="0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67B-4147-B770-A178E4803D7B}"/>
              </c:ext>
            </c:extLst>
          </c:dPt>
          <c:xVal>
            <c:numRef>
              <c:f>Interactive_Mark_1_move!$L$20:$L$21</c:f>
              <c:numCache>
                <c:formatCode>0.0</c:formatCode>
                <c:ptCount val="2"/>
                <c:pt idx="0">
                  <c:v>50</c:v>
                </c:pt>
                <c:pt idx="1">
                  <c:v>25.000000000000004</c:v>
                </c:pt>
              </c:numCache>
            </c:numRef>
          </c:xVal>
          <c:yVal>
            <c:numRef>
              <c:f>Interactive_Mark_1_move!$M$20:$M$21</c:f>
              <c:numCache>
                <c:formatCode>0.0</c:formatCode>
                <c:ptCount val="2"/>
                <c:pt idx="0">
                  <c:v>0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67B-4147-B770-A178E4803D7B}"/>
            </c:ext>
          </c:extLst>
        </c:ser>
        <c:ser>
          <c:idx val="4"/>
          <c:order val="4"/>
          <c:tx>
            <c:strRef>
              <c:f>Interactive_Mark_1_move!$J$22</c:f>
              <c:strCache>
                <c:ptCount val="1"/>
                <c:pt idx="0">
                  <c:v>arrow axis</c:v>
                </c:pt>
              </c:strCache>
            </c:strRef>
          </c:tx>
          <c:spPr>
            <a:ln w="63500" cap="sq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Interactive_Mark_1_move!$L$22:$L$23</c:f>
              <c:numCache>
                <c:formatCode>0.0</c:formatCode>
                <c:ptCount val="2"/>
                <c:pt idx="0">
                  <c:v>70</c:v>
                </c:pt>
                <c:pt idx="1">
                  <c:v>70</c:v>
                </c:pt>
              </c:numCache>
            </c:numRef>
          </c:xVal>
          <c:yVal>
            <c:numRef>
              <c:f>Interactive_Mark_1_move!$M$22:$M$23</c:f>
              <c:numCache>
                <c:formatCode>0.0</c:formatCode>
                <c:ptCount val="2"/>
                <c:pt idx="0">
                  <c:v>50</c:v>
                </c:pt>
                <c:pt idx="1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67B-4147-B770-A178E4803D7B}"/>
            </c:ext>
          </c:extLst>
        </c:ser>
        <c:ser>
          <c:idx val="5"/>
          <c:order val="5"/>
          <c:tx>
            <c:strRef>
              <c:f>Interactive_Mark_1_move!$J$24</c:f>
              <c:strCache>
                <c:ptCount val="1"/>
                <c:pt idx="0">
                  <c:v>arrow wing 1</c:v>
                </c:pt>
              </c:strCache>
            </c:strRef>
          </c:tx>
          <c:spPr>
            <a:ln w="63500" cap="sq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Interactive_Mark_1_move!$L$24:$L$25</c:f>
              <c:numCache>
                <c:formatCode>0.0</c:formatCode>
                <c:ptCount val="2"/>
                <c:pt idx="0">
                  <c:v>70</c:v>
                </c:pt>
                <c:pt idx="1">
                  <c:v>66.464466094067262</c:v>
                </c:pt>
              </c:numCache>
            </c:numRef>
          </c:xVal>
          <c:yVal>
            <c:numRef>
              <c:f>Interactive_Mark_1_move!$M$24:$M$25</c:f>
              <c:numCache>
                <c:formatCode>0.0</c:formatCode>
                <c:ptCount val="2"/>
                <c:pt idx="0">
                  <c:v>40</c:v>
                </c:pt>
                <c:pt idx="1">
                  <c:v>43.535533905932738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67B-4147-B770-A178E4803D7B}"/>
            </c:ext>
          </c:extLst>
        </c:ser>
        <c:ser>
          <c:idx val="6"/>
          <c:order val="6"/>
          <c:tx>
            <c:strRef>
              <c:f>Interactive_Mark_1_move!$J$26</c:f>
              <c:strCache>
                <c:ptCount val="1"/>
                <c:pt idx="0">
                  <c:v>arrow wing 2</c:v>
                </c:pt>
              </c:strCache>
            </c:strRef>
          </c:tx>
          <c:spPr>
            <a:ln w="63500" cap="sq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Interactive_Mark_1_move!$L$26:$L$27</c:f>
              <c:numCache>
                <c:formatCode>0.0</c:formatCode>
                <c:ptCount val="2"/>
                <c:pt idx="0">
                  <c:v>70</c:v>
                </c:pt>
                <c:pt idx="1">
                  <c:v>73.535533905932738</c:v>
                </c:pt>
              </c:numCache>
            </c:numRef>
          </c:xVal>
          <c:yVal>
            <c:numRef>
              <c:f>Interactive_Mark_1_move!$M$26:$M$27</c:f>
              <c:numCache>
                <c:formatCode>0.0</c:formatCode>
                <c:ptCount val="2"/>
                <c:pt idx="0">
                  <c:v>40</c:v>
                </c:pt>
                <c:pt idx="1">
                  <c:v>43.535533905932738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667B-4147-B770-A178E4803D7B}"/>
            </c:ext>
          </c:extLst>
        </c:ser>
        <c:ser>
          <c:idx val="7"/>
          <c:order val="7"/>
          <c:tx>
            <c:v>Mark1</c:v>
          </c:tx>
          <c:spPr>
            <a:ln w="1778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Interactive_Mark_1_move!$L$28:$L$29</c:f>
              <c:numCache>
                <c:formatCode>0.0</c:formatCode>
                <c:ptCount val="2"/>
                <c:pt idx="0">
                  <c:v>49</c:v>
                </c:pt>
                <c:pt idx="1">
                  <c:v>51</c:v>
                </c:pt>
              </c:numCache>
            </c:numRef>
          </c:xVal>
          <c:yVal>
            <c:numRef>
              <c:f>Interactive_Mark_1_move!$M$28:$M$29</c:f>
              <c:numCache>
                <c:formatCode>0.0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C91-4F58-BAC2-FF9EC015E75B}"/>
            </c:ext>
          </c:extLst>
        </c:ser>
        <c:ser>
          <c:idx val="8"/>
          <c:order val="8"/>
          <c:tx>
            <c:v>Mark1-2</c:v>
          </c:tx>
          <c:spPr>
            <a:ln w="14922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Interactive_Mark_1_move!$L$30:$L$31</c:f>
              <c:numCache>
                <c:formatCode>0.0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xVal>
          <c:yVal>
            <c:numRef>
              <c:f>Interactive_Mark_1_move!$M$30:$M$31</c:f>
              <c:numCache>
                <c:formatCode>0.0</c:formatCode>
                <c:ptCount val="2"/>
                <c:pt idx="0">
                  <c:v>49</c:v>
                </c:pt>
                <c:pt idx="1">
                  <c:v>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C91-4F58-BAC2-FF9EC015E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718344"/>
        <c:axId val="158720304"/>
      </c:scatterChart>
      <c:valAx>
        <c:axId val="158718344"/>
        <c:scaling>
          <c:orientation val="minMax"/>
          <c:max val="80"/>
          <c:min val="20"/>
        </c:scaling>
        <c:delete val="1"/>
        <c:axPos val="b"/>
        <c:numFmt formatCode="0.0" sourceLinked="1"/>
        <c:majorTickMark val="none"/>
        <c:minorTickMark val="none"/>
        <c:tickLblPos val="nextTo"/>
        <c:crossAx val="158720304"/>
        <c:crosses val="autoZero"/>
        <c:crossBetween val="midCat"/>
        <c:majorUnit val="10"/>
      </c:valAx>
      <c:valAx>
        <c:axId val="158720304"/>
        <c:scaling>
          <c:orientation val="minMax"/>
          <c:max val="55"/>
        </c:scaling>
        <c:delete val="1"/>
        <c:axPos val="l"/>
        <c:numFmt formatCode="0.0" sourceLinked="1"/>
        <c:majorTickMark val="none"/>
        <c:minorTickMark val="none"/>
        <c:tickLblPos val="nextTo"/>
        <c:crossAx val="158718344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0915032679738561E-2"/>
          <c:y val="3.162055992044234E-2"/>
          <c:w val="0.94248366013071894"/>
          <c:h val="0.94202897347918901"/>
        </c:manualLayout>
      </c:layout>
      <c:scatterChart>
        <c:scatterStyle val="lineMarker"/>
        <c:varyColors val="0"/>
        <c:ser>
          <c:idx val="0"/>
          <c:order val="0"/>
          <c:tx>
            <c:strRef>
              <c:f>Interactive_Direction!$J$14</c:f>
              <c:strCache>
                <c:ptCount val="1"/>
                <c:pt idx="0">
                  <c:v>left top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Interactive_Direction!$L$14:$L$15</c:f>
              <c:numCache>
                <c:formatCode>0.0</c:formatCode>
                <c:ptCount val="2"/>
                <c:pt idx="0">
                  <c:v>50</c:v>
                </c:pt>
                <c:pt idx="1">
                  <c:v>25.000000000000004</c:v>
                </c:pt>
              </c:numCache>
            </c:numRef>
          </c:xVal>
          <c:yVal>
            <c:numRef>
              <c:f>Interactive_Direction!$M$14:$M$15</c:f>
              <c:numCache>
                <c:formatCode>0.0</c:formatCode>
                <c:ptCount val="2"/>
                <c:pt idx="0">
                  <c:v>50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89-4A58-BEE2-F32716655DB1}"/>
            </c:ext>
          </c:extLst>
        </c:ser>
        <c:ser>
          <c:idx val="1"/>
          <c:order val="1"/>
          <c:tx>
            <c:strRef>
              <c:f>Interactive_Direction!$J$16</c:f>
              <c:strCache>
                <c:ptCount val="1"/>
                <c:pt idx="0">
                  <c:v>right top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Interactive_Direction!$L$16:$L$17</c:f>
              <c:numCache>
                <c:formatCode>0.0</c:formatCode>
                <c:ptCount val="2"/>
                <c:pt idx="0">
                  <c:v>50</c:v>
                </c:pt>
                <c:pt idx="1">
                  <c:v>75</c:v>
                </c:pt>
              </c:numCache>
            </c:numRef>
          </c:xVal>
          <c:yVal>
            <c:numRef>
              <c:f>Interactive_Direction!$M$16:$M$17</c:f>
              <c:numCache>
                <c:formatCode>0.0</c:formatCode>
                <c:ptCount val="2"/>
                <c:pt idx="0">
                  <c:v>50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89-4A58-BEE2-F32716655DB1}"/>
            </c:ext>
          </c:extLst>
        </c:ser>
        <c:ser>
          <c:idx val="2"/>
          <c:order val="2"/>
          <c:tx>
            <c:strRef>
              <c:f>Interactive_Direction!$J$18</c:f>
              <c:strCache>
                <c:ptCount val="1"/>
                <c:pt idx="0">
                  <c:v>right bottom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Interactive_Direction!$L$18:$L$19</c:f>
              <c:numCache>
                <c:formatCode>0.0</c:formatCode>
                <c:ptCount val="2"/>
                <c:pt idx="0">
                  <c:v>50</c:v>
                </c:pt>
                <c:pt idx="1">
                  <c:v>75</c:v>
                </c:pt>
              </c:numCache>
            </c:numRef>
          </c:xVal>
          <c:yVal>
            <c:numRef>
              <c:f>Interactive_Direction!$M$18:$M$19</c:f>
              <c:numCache>
                <c:formatCode>0.0</c:formatCode>
                <c:ptCount val="2"/>
                <c:pt idx="0">
                  <c:v>0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89-4A58-BEE2-F32716655DB1}"/>
            </c:ext>
          </c:extLst>
        </c:ser>
        <c:ser>
          <c:idx val="3"/>
          <c:order val="3"/>
          <c:tx>
            <c:strRef>
              <c:f>Interactive_Direction!$J$20</c:f>
              <c:strCache>
                <c:ptCount val="1"/>
                <c:pt idx="0">
                  <c:v>left bottom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ysClr val="windowText" lastClr="0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689-4A58-BEE2-F32716655DB1}"/>
              </c:ext>
            </c:extLst>
          </c:dPt>
          <c:xVal>
            <c:numRef>
              <c:f>Interactive_Direction!$L$20:$L$21</c:f>
              <c:numCache>
                <c:formatCode>0.0</c:formatCode>
                <c:ptCount val="2"/>
                <c:pt idx="0">
                  <c:v>50</c:v>
                </c:pt>
                <c:pt idx="1">
                  <c:v>25.000000000000004</c:v>
                </c:pt>
              </c:numCache>
            </c:numRef>
          </c:xVal>
          <c:yVal>
            <c:numRef>
              <c:f>Interactive_Direction!$M$20:$M$21</c:f>
              <c:numCache>
                <c:formatCode>0.0</c:formatCode>
                <c:ptCount val="2"/>
                <c:pt idx="0">
                  <c:v>0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689-4A58-BEE2-F32716655DB1}"/>
            </c:ext>
          </c:extLst>
        </c:ser>
        <c:ser>
          <c:idx val="4"/>
          <c:order val="4"/>
          <c:tx>
            <c:strRef>
              <c:f>Interactive_Direction!$J$22</c:f>
              <c:strCache>
                <c:ptCount val="1"/>
                <c:pt idx="0">
                  <c:v>arrow axis</c:v>
                </c:pt>
              </c:strCache>
            </c:strRef>
          </c:tx>
          <c:spPr>
            <a:ln w="63500" cap="sq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Interactive_Direction!$L$22:$L$23</c:f>
              <c:numCache>
                <c:formatCode>0.0</c:formatCode>
                <c:ptCount val="2"/>
                <c:pt idx="0">
                  <c:v>70</c:v>
                </c:pt>
                <c:pt idx="1">
                  <c:v>70</c:v>
                </c:pt>
              </c:numCache>
            </c:numRef>
          </c:xVal>
          <c:yVal>
            <c:numRef>
              <c:f>Interactive_Direction!$M$22:$M$23</c:f>
              <c:numCache>
                <c:formatCode>0.0</c:formatCode>
                <c:ptCount val="2"/>
                <c:pt idx="0">
                  <c:v>50</c:v>
                </c:pt>
                <c:pt idx="1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689-4A58-BEE2-F32716655DB1}"/>
            </c:ext>
          </c:extLst>
        </c:ser>
        <c:ser>
          <c:idx val="5"/>
          <c:order val="5"/>
          <c:tx>
            <c:strRef>
              <c:f>Interactive_Direction!$J$24</c:f>
              <c:strCache>
                <c:ptCount val="1"/>
                <c:pt idx="0">
                  <c:v>arrow wing 1</c:v>
                </c:pt>
              </c:strCache>
            </c:strRef>
          </c:tx>
          <c:spPr>
            <a:ln w="63500" cap="sq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Interactive_Direction!$L$24:$L$25</c:f>
              <c:numCache>
                <c:formatCode>0.0</c:formatCode>
                <c:ptCount val="2"/>
                <c:pt idx="0">
                  <c:v>70</c:v>
                </c:pt>
                <c:pt idx="1">
                  <c:v>66.464466094067262</c:v>
                </c:pt>
              </c:numCache>
            </c:numRef>
          </c:xVal>
          <c:yVal>
            <c:numRef>
              <c:f>Interactive_Direction!$M$24:$M$25</c:f>
              <c:numCache>
                <c:formatCode>0.0</c:formatCode>
                <c:ptCount val="2"/>
                <c:pt idx="0">
                  <c:v>40</c:v>
                </c:pt>
                <c:pt idx="1">
                  <c:v>43.535533905932738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689-4A58-BEE2-F32716655DB1}"/>
            </c:ext>
          </c:extLst>
        </c:ser>
        <c:ser>
          <c:idx val="6"/>
          <c:order val="6"/>
          <c:tx>
            <c:strRef>
              <c:f>Interactive_Direction!$J$26</c:f>
              <c:strCache>
                <c:ptCount val="1"/>
                <c:pt idx="0">
                  <c:v>arrow wing 2</c:v>
                </c:pt>
              </c:strCache>
            </c:strRef>
          </c:tx>
          <c:spPr>
            <a:ln w="63500" cap="sq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Interactive_Direction!$L$26:$L$27</c:f>
              <c:numCache>
                <c:formatCode>0.0</c:formatCode>
                <c:ptCount val="2"/>
                <c:pt idx="0">
                  <c:v>70</c:v>
                </c:pt>
                <c:pt idx="1">
                  <c:v>73.535533905932738</c:v>
                </c:pt>
              </c:numCache>
            </c:numRef>
          </c:xVal>
          <c:yVal>
            <c:numRef>
              <c:f>Interactive_Direction!$M$26:$M$27</c:f>
              <c:numCache>
                <c:formatCode>0.0</c:formatCode>
                <c:ptCount val="2"/>
                <c:pt idx="0">
                  <c:v>40</c:v>
                </c:pt>
                <c:pt idx="1">
                  <c:v>43.535533905932738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4689-4A58-BEE2-F32716655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718344"/>
        <c:axId val="158720304"/>
      </c:scatterChart>
      <c:valAx>
        <c:axId val="158718344"/>
        <c:scaling>
          <c:orientation val="minMax"/>
          <c:max val="80"/>
          <c:min val="20"/>
        </c:scaling>
        <c:delete val="1"/>
        <c:axPos val="b"/>
        <c:numFmt formatCode="0.0" sourceLinked="1"/>
        <c:majorTickMark val="none"/>
        <c:minorTickMark val="none"/>
        <c:tickLblPos val="nextTo"/>
        <c:crossAx val="158720304"/>
        <c:crosses val="autoZero"/>
        <c:crossBetween val="midCat"/>
        <c:majorUnit val="10"/>
      </c:valAx>
      <c:valAx>
        <c:axId val="158720304"/>
        <c:scaling>
          <c:orientation val="minMax"/>
          <c:max val="55"/>
        </c:scaling>
        <c:delete val="1"/>
        <c:axPos val="l"/>
        <c:numFmt formatCode="0.0" sourceLinked="1"/>
        <c:majorTickMark val="none"/>
        <c:minorTickMark val="none"/>
        <c:tickLblPos val="nextTo"/>
        <c:crossAx val="158718344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croll" dx="22" fmlaLink="$P$2" horiz="1" max="88" page="10" val="44"/>
</file>

<file path=xl/ctrlProps/ctrlProp2.xml><?xml version="1.0" encoding="utf-8"?>
<formControlPr xmlns="http://schemas.microsoft.com/office/spreadsheetml/2009/9/main" objectType="Scroll" dx="22" fmlaLink="$P$2" horiz="1" max="88" page="10" val="44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180975</xdr:rowOff>
    </xdr:from>
    <xdr:to>
      <xdr:col>12</xdr:col>
      <xdr:colOff>104775</xdr:colOff>
      <xdr:row>36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542925</xdr:colOff>
      <xdr:row>31</xdr:row>
      <xdr:rowOff>114301</xdr:rowOff>
    </xdr:from>
    <xdr:to>
      <xdr:col>6</xdr:col>
      <xdr:colOff>161925</xdr:colOff>
      <xdr:row>33</xdr:row>
      <xdr:rowOff>38101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90925" y="6019801"/>
          <a:ext cx="228600" cy="3048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5</xdr:col>
      <xdr:colOff>495299</xdr:colOff>
      <xdr:row>31</xdr:row>
      <xdr:rowOff>180975</xdr:rowOff>
    </xdr:from>
    <xdr:to>
      <xdr:col>6</xdr:col>
      <xdr:colOff>219074</xdr:colOff>
      <xdr:row>33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43299" y="6086475"/>
          <a:ext cx="333375" cy="2000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</xdr:row>
          <xdr:rowOff>9525</xdr:rowOff>
        </xdr:from>
        <xdr:to>
          <xdr:col>17</xdr:col>
          <xdr:colOff>933450</xdr:colOff>
          <xdr:row>10</xdr:row>
          <xdr:rowOff>28575</xdr:rowOff>
        </xdr:to>
        <xdr:sp macro="" textlink="">
          <xdr:nvSpPr>
            <xdr:cNvPr id="4097" name="Scroll Bar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180975</xdr:rowOff>
    </xdr:from>
    <xdr:to>
      <xdr:col>8</xdr:col>
      <xdr:colOff>209550</xdr:colOff>
      <xdr:row>26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95250</xdr:colOff>
      <xdr:row>22</xdr:row>
      <xdr:rowOff>180975</xdr:rowOff>
    </xdr:from>
    <xdr:to>
      <xdr:col>4</xdr:col>
      <xdr:colOff>285750</xdr:colOff>
      <xdr:row>23</xdr:row>
      <xdr:rowOff>171450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533650" y="4371975"/>
          <a:ext cx="190500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4</xdr:col>
      <xdr:colOff>104775</xdr:colOff>
      <xdr:row>3</xdr:row>
      <xdr:rowOff>66675</xdr:rowOff>
    </xdr:from>
    <xdr:to>
      <xdr:col>4</xdr:col>
      <xdr:colOff>295275</xdr:colOff>
      <xdr:row>4</xdr:row>
      <xdr:rowOff>57150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543175" y="638175"/>
          <a:ext cx="190500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</xdr:row>
          <xdr:rowOff>9525</xdr:rowOff>
        </xdr:from>
        <xdr:to>
          <xdr:col>17</xdr:col>
          <xdr:colOff>933450</xdr:colOff>
          <xdr:row>10</xdr:row>
          <xdr:rowOff>28575</xdr:rowOff>
        </xdr:to>
        <xdr:sp macro="" textlink="">
          <xdr:nvSpPr>
            <xdr:cNvPr id="2050" name="Scroll Bar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07DCB-4999-4EB6-94CA-E5693A7BB830}">
  <dimension ref="A1:Y31"/>
  <sheetViews>
    <sheetView zoomScale="65" zoomScaleNormal="65" workbookViewId="0">
      <selection activeCell="Z15" sqref="Z15"/>
    </sheetView>
  </sheetViews>
  <sheetFormatPr defaultRowHeight="15" x14ac:dyDescent="0.25"/>
  <cols>
    <col min="9" max="9" width="5.85546875" style="5" customWidth="1"/>
    <col min="10" max="10" width="15.28515625" style="5" customWidth="1"/>
    <col min="11" max="11" width="8.7109375" style="5" bestFit="1" customWidth="1"/>
    <col min="12" max="13" width="4.5703125" style="7" bestFit="1" customWidth="1"/>
    <col min="14" max="14" width="7" style="8" bestFit="1" customWidth="1"/>
    <col min="15" max="15" width="0.140625" style="5" customWidth="1"/>
    <col min="16" max="16" width="9.140625" style="5"/>
    <col min="18" max="18" width="14.140625" customWidth="1"/>
  </cols>
  <sheetData>
    <row r="1" spans="1:25" x14ac:dyDescent="0.25">
      <c r="A1" s="10"/>
      <c r="B1" s="10"/>
      <c r="C1" s="10"/>
      <c r="D1" s="10"/>
      <c r="E1" s="10"/>
      <c r="F1" s="10"/>
      <c r="G1" s="10"/>
      <c r="H1" s="10"/>
      <c r="J1" s="17"/>
      <c r="K1" s="17"/>
      <c r="L1" s="3" t="s">
        <v>4</v>
      </c>
      <c r="M1" s="3" t="s">
        <v>5</v>
      </c>
      <c r="N1" s="4" t="s">
        <v>8</v>
      </c>
      <c r="O1" s="11"/>
      <c r="P1" s="5">
        <f>-44+P2</f>
        <v>0</v>
      </c>
    </row>
    <row r="2" spans="1:25" x14ac:dyDescent="0.25">
      <c r="A2" s="10"/>
      <c r="B2" s="10"/>
      <c r="C2" s="10"/>
      <c r="D2" s="10"/>
      <c r="E2" s="10"/>
      <c r="F2" s="10"/>
      <c r="G2" s="10"/>
      <c r="H2" s="10"/>
      <c r="J2" s="5" t="s">
        <v>0</v>
      </c>
      <c r="K2" s="11" t="s">
        <v>7</v>
      </c>
      <c r="L2" s="3">
        <f>50+$P$1</f>
        <v>50</v>
      </c>
      <c r="M2" s="3">
        <v>50</v>
      </c>
      <c r="N2" s="12">
        <f>SQRT(POWER(L2-L3,2)+POWER(M2-M3,2))</f>
        <v>35</v>
      </c>
      <c r="O2" s="11"/>
      <c r="P2" s="5">
        <v>44</v>
      </c>
    </row>
    <row r="3" spans="1:25" x14ac:dyDescent="0.25">
      <c r="A3" s="10"/>
      <c r="B3" s="10"/>
      <c r="C3" s="10"/>
      <c r="D3" s="10"/>
      <c r="E3" s="10"/>
      <c r="F3" s="10"/>
      <c r="G3" s="10"/>
      <c r="H3" s="10"/>
      <c r="K3" s="11" t="s">
        <v>6</v>
      </c>
      <c r="L3" s="3">
        <f>(35*COS((-1*0-135)*RADIANS(1)))+L2</f>
        <v>25.251262658470839</v>
      </c>
      <c r="M3" s="3">
        <f>(35*SIN((-135+-1*0)*RADIANS(1)))+M2</f>
        <v>25.251262658470836</v>
      </c>
      <c r="N3" s="12"/>
      <c r="O3" s="11"/>
      <c r="P3" s="18">
        <f>IF(P1&lt;0,360+P1,P1)</f>
        <v>0</v>
      </c>
      <c r="Q3" s="18"/>
      <c r="R3" s="18"/>
    </row>
    <row r="4" spans="1:25" x14ac:dyDescent="0.25">
      <c r="A4" s="10"/>
      <c r="B4" s="10"/>
      <c r="C4" s="10"/>
      <c r="D4" s="10"/>
      <c r="E4" s="10"/>
      <c r="F4" s="10"/>
      <c r="G4" s="10"/>
      <c r="H4" s="10"/>
      <c r="J4" s="5" t="s">
        <v>1</v>
      </c>
      <c r="K4" s="11" t="s">
        <v>7</v>
      </c>
      <c r="L4" s="3">
        <f>50+$P$1</f>
        <v>50</v>
      </c>
      <c r="M4" s="3">
        <v>50</v>
      </c>
      <c r="N4" s="12">
        <f>SQRT(POWER(L4-L5,2)+POWER(M4-M5,2))</f>
        <v>35</v>
      </c>
      <c r="O4" s="11"/>
      <c r="P4" s="18"/>
      <c r="Q4" s="18"/>
      <c r="R4" s="18"/>
    </row>
    <row r="5" spans="1:25" x14ac:dyDescent="0.25">
      <c r="A5" s="10"/>
      <c r="B5" s="10"/>
      <c r="C5" s="10"/>
      <c r="D5" s="10"/>
      <c r="E5" s="10"/>
      <c r="F5" s="10"/>
      <c r="G5" s="10"/>
      <c r="H5" s="10"/>
      <c r="K5" s="11" t="s">
        <v>6</v>
      </c>
      <c r="L5" s="3">
        <f>(35*COS((-1*0-45)*RADIANS(1)))+L4</f>
        <v>74.748737341529164</v>
      </c>
      <c r="M5" s="3">
        <f>(35*SIN((-45+-1*0)*RADIANS(1)))+M4</f>
        <v>25.251262658470839</v>
      </c>
      <c r="N5" s="12"/>
      <c r="O5" s="11"/>
      <c r="P5" s="18"/>
      <c r="Q5" s="18"/>
      <c r="R5" s="18"/>
    </row>
    <row r="6" spans="1:25" x14ac:dyDescent="0.25">
      <c r="A6" s="10"/>
      <c r="B6" s="10"/>
      <c r="C6" s="10"/>
      <c r="D6" s="10"/>
      <c r="E6" s="10"/>
      <c r="F6" s="10"/>
      <c r="G6" s="10"/>
      <c r="H6" s="10"/>
      <c r="J6" s="5" t="s">
        <v>3</v>
      </c>
      <c r="K6" s="11" t="s">
        <v>7</v>
      </c>
      <c r="L6" s="3">
        <v>50</v>
      </c>
      <c r="M6" s="3">
        <v>0</v>
      </c>
      <c r="N6" s="12">
        <f>SQRT(POWER(L6-L7,2)+POWER(M6-M7,2))</f>
        <v>35</v>
      </c>
      <c r="O6" s="11"/>
      <c r="P6" s="18"/>
      <c r="Q6" s="18"/>
      <c r="R6" s="18"/>
    </row>
    <row r="7" spans="1:25" x14ac:dyDescent="0.25">
      <c r="A7" s="10"/>
      <c r="B7" s="10"/>
      <c r="C7" s="10"/>
      <c r="D7" s="10"/>
      <c r="E7" s="10"/>
      <c r="F7" s="10"/>
      <c r="G7" s="10"/>
      <c r="H7" s="10"/>
      <c r="K7" s="11" t="s">
        <v>6</v>
      </c>
      <c r="L7" s="3">
        <f>(35*COS((-1*0+45)*RADIANS(1)))+L6</f>
        <v>74.748737341529164</v>
      </c>
      <c r="M7" s="3">
        <f>(35*SIN((45+-1*0)*RADIANS(1)))+M6</f>
        <v>24.748737341529161</v>
      </c>
      <c r="N7" s="12"/>
      <c r="O7" s="11"/>
      <c r="P7" s="18"/>
      <c r="Q7" s="18"/>
      <c r="R7" s="18"/>
    </row>
    <row r="8" spans="1:25" ht="15" customHeight="1" x14ac:dyDescent="0.25">
      <c r="A8" s="10"/>
      <c r="B8" s="10"/>
      <c r="C8" s="10"/>
      <c r="D8" s="10"/>
      <c r="E8" s="10"/>
      <c r="F8" s="10"/>
      <c r="G8" s="10"/>
      <c r="H8" s="10"/>
      <c r="J8" s="5" t="s">
        <v>2</v>
      </c>
      <c r="K8" s="11" t="s">
        <v>7</v>
      </c>
      <c r="L8" s="3">
        <v>50</v>
      </c>
      <c r="M8" s="3">
        <v>0</v>
      </c>
      <c r="N8" s="12">
        <f>SQRT(POWER(L8-L9,2)+POWER(M8-M9,2))</f>
        <v>35</v>
      </c>
      <c r="O8" s="11"/>
      <c r="P8" s="13"/>
      <c r="Q8" s="9"/>
      <c r="R8" s="9"/>
    </row>
    <row r="9" spans="1:25" ht="15" customHeight="1" x14ac:dyDescent="0.25">
      <c r="A9" s="10"/>
      <c r="B9" s="10"/>
      <c r="C9" s="10"/>
      <c r="D9" s="10"/>
      <c r="E9" s="10"/>
      <c r="F9" s="10"/>
      <c r="G9" s="10"/>
      <c r="H9" s="10"/>
      <c r="K9" s="11" t="s">
        <v>6</v>
      </c>
      <c r="L9" s="3">
        <f>(35*COS((-1*0+135)*RADIANS(1)))+L8</f>
        <v>25.251262658470839</v>
      </c>
      <c r="M9" s="3">
        <f>(35*SIN((135+-1*0)*RADIANS(1)))+M8</f>
        <v>24.748737341529164</v>
      </c>
      <c r="N9" s="12"/>
      <c r="O9" s="11"/>
      <c r="P9" s="13"/>
      <c r="Q9" s="9"/>
      <c r="R9" s="9"/>
      <c r="S9" s="19" t="s">
        <v>18</v>
      </c>
      <c r="T9" s="20"/>
      <c r="U9" s="20"/>
      <c r="V9" s="20"/>
      <c r="W9" s="20"/>
      <c r="X9" s="20"/>
      <c r="Y9" s="20"/>
    </row>
    <row r="10" spans="1:25" ht="15" customHeight="1" x14ac:dyDescent="0.25">
      <c r="A10" s="10"/>
      <c r="B10" s="10"/>
      <c r="C10" s="10"/>
      <c r="D10" s="10"/>
      <c r="E10" s="10"/>
      <c r="F10" s="10"/>
      <c r="G10" s="10"/>
      <c r="H10" s="10"/>
      <c r="N10" s="14"/>
      <c r="P10" s="13"/>
      <c r="Q10" s="9"/>
      <c r="R10" s="9"/>
      <c r="S10" s="19"/>
      <c r="T10" s="20"/>
      <c r="U10" s="20"/>
      <c r="V10" s="20"/>
      <c r="W10" s="20"/>
      <c r="X10" s="20"/>
      <c r="Y10" s="20"/>
    </row>
    <row r="11" spans="1:25" ht="15" customHeight="1" x14ac:dyDescent="0.25">
      <c r="A11" s="10"/>
      <c r="B11" s="10"/>
      <c r="C11" s="10"/>
      <c r="D11" s="10"/>
      <c r="E11" s="10"/>
      <c r="F11" s="10"/>
      <c r="G11" s="10"/>
      <c r="H11" s="10"/>
      <c r="J11" s="5" t="s">
        <v>9</v>
      </c>
      <c r="K11" s="11" t="s">
        <v>10</v>
      </c>
      <c r="L11" s="3">
        <f>(INTERCEPT(M6:M7,L6:L7)-INTERCEPT(M4:M5,L4:L5))/(SLOPE(M4:M5,L4:L5)-SLOPE(M6:M7,L6:L7))</f>
        <v>75</v>
      </c>
      <c r="M11" s="3">
        <f>SLOPE(M4:M5,L4:L5)*L11+INTERCEPT(M4:M5,L4:L5)</f>
        <v>25</v>
      </c>
      <c r="N11" s="12"/>
      <c r="O11" s="11"/>
      <c r="P11" s="16" t="s">
        <v>12</v>
      </c>
      <c r="Q11" s="16"/>
      <c r="R11" s="16"/>
    </row>
    <row r="12" spans="1:25" ht="15" customHeight="1" x14ac:dyDescent="0.25">
      <c r="A12" s="10"/>
      <c r="B12" s="10"/>
      <c r="C12" s="10"/>
      <c r="D12" s="10"/>
      <c r="E12" s="10"/>
      <c r="F12" s="10"/>
      <c r="G12" s="10"/>
      <c r="H12" s="10"/>
      <c r="J12" s="5" t="s">
        <v>11</v>
      </c>
      <c r="K12" s="11" t="s">
        <v>10</v>
      </c>
      <c r="L12" s="3">
        <f>(INTERCEPT(M8:M9,L8:L9)-INTERCEPT(M2:M3,L2:L3))/(SLOPE(M2:M3,L2:L3)-SLOPE(M8:M9,L8:L9))</f>
        <v>25.000000000000004</v>
      </c>
      <c r="M12" s="3">
        <f>SLOPE(M2:M3,L2:L3)*L12+INTERCEPT(M2:M3,L2:L3)</f>
        <v>25</v>
      </c>
      <c r="N12" s="12"/>
      <c r="O12" s="11"/>
      <c r="P12" s="16"/>
      <c r="Q12" s="16"/>
      <c r="R12" s="16"/>
      <c r="T12" s="16" t="s">
        <v>19</v>
      </c>
      <c r="U12" s="16"/>
      <c r="V12" s="16"/>
    </row>
    <row r="13" spans="1:25" ht="15" customHeight="1" x14ac:dyDescent="0.25">
      <c r="A13" s="10"/>
      <c r="B13" s="10"/>
      <c r="C13" s="10"/>
      <c r="D13" s="10"/>
      <c r="E13" s="10"/>
      <c r="F13" s="10"/>
      <c r="G13" s="10"/>
      <c r="H13" s="10"/>
      <c r="K13" s="11"/>
      <c r="L13" s="3"/>
      <c r="M13" s="3"/>
      <c r="N13" s="12"/>
      <c r="O13" s="11"/>
      <c r="P13" s="16"/>
      <c r="Q13" s="16"/>
      <c r="R13" s="16"/>
      <c r="T13" s="16"/>
      <c r="U13" s="16"/>
      <c r="V13" s="16"/>
    </row>
    <row r="14" spans="1:25" x14ac:dyDescent="0.25">
      <c r="A14" s="10"/>
      <c r="B14" s="10"/>
      <c r="C14" s="10"/>
      <c r="D14" s="10"/>
      <c r="E14" s="10"/>
      <c r="F14" s="10"/>
      <c r="G14" s="10"/>
      <c r="H14" s="10"/>
      <c r="J14" s="5" t="s">
        <v>0</v>
      </c>
      <c r="K14" s="11" t="s">
        <v>7</v>
      </c>
      <c r="L14" s="3">
        <f>50+$P$1</f>
        <v>50</v>
      </c>
      <c r="M14" s="3">
        <v>50</v>
      </c>
      <c r="N14" s="12">
        <f>ROUND(SQRT(POWER(L14-L15,2)+POWER(M14-M15,2)),0)</f>
        <v>35</v>
      </c>
      <c r="O14" s="11"/>
      <c r="P14" s="15">
        <f>IF((N14*N16)/(N2*N4)&gt;1,1,(N14*N16)/(N2*N4))</f>
        <v>1</v>
      </c>
      <c r="Q14" s="15"/>
      <c r="R14" s="15"/>
      <c r="T14" s="16"/>
      <c r="U14" s="16"/>
      <c r="V14" s="16"/>
    </row>
    <row r="15" spans="1:25" x14ac:dyDescent="0.25">
      <c r="A15" s="10"/>
      <c r="B15" s="10"/>
      <c r="C15" s="10"/>
      <c r="D15" s="10"/>
      <c r="E15" s="10"/>
      <c r="F15" s="10"/>
      <c r="G15" s="10"/>
      <c r="H15" s="10"/>
      <c r="K15" s="11" t="s">
        <v>6</v>
      </c>
      <c r="L15" s="3">
        <f>L12</f>
        <v>25.000000000000004</v>
      </c>
      <c r="M15" s="3">
        <f>M12</f>
        <v>25</v>
      </c>
      <c r="N15" s="12"/>
      <c r="O15" s="11"/>
      <c r="P15" s="15"/>
      <c r="Q15" s="15"/>
      <c r="R15" s="15"/>
      <c r="T15" s="15">
        <f>(N20/N2)/2</f>
        <v>0.5</v>
      </c>
      <c r="U15" s="15"/>
      <c r="V15" s="15"/>
    </row>
    <row r="16" spans="1:25" x14ac:dyDescent="0.25">
      <c r="A16" s="10"/>
      <c r="B16" s="10"/>
      <c r="C16" s="10"/>
      <c r="D16" s="10"/>
      <c r="E16" s="10"/>
      <c r="F16" s="10"/>
      <c r="G16" s="10"/>
      <c r="H16" s="10"/>
      <c r="J16" s="5" t="s">
        <v>1</v>
      </c>
      <c r="K16" s="11" t="s">
        <v>7</v>
      </c>
      <c r="L16" s="3">
        <f>L14</f>
        <v>50</v>
      </c>
      <c r="M16" s="3">
        <v>50</v>
      </c>
      <c r="N16" s="12">
        <f>ROUND(SQRT(POWER(L16-L17,2)+POWER(M16-M17,2)),0)</f>
        <v>35</v>
      </c>
      <c r="O16" s="11"/>
      <c r="P16" s="15"/>
      <c r="Q16" s="15"/>
      <c r="R16" s="15"/>
      <c r="T16" s="15"/>
      <c r="U16" s="15"/>
      <c r="V16" s="15"/>
    </row>
    <row r="17" spans="1:22" x14ac:dyDescent="0.25">
      <c r="A17" s="10"/>
      <c r="B17" s="10"/>
      <c r="C17" s="10"/>
      <c r="D17" s="10"/>
      <c r="E17" s="10"/>
      <c r="F17" s="10"/>
      <c r="G17" s="10"/>
      <c r="H17" s="10"/>
      <c r="K17" s="11" t="s">
        <v>6</v>
      </c>
      <c r="L17" s="3">
        <f>L11</f>
        <v>75</v>
      </c>
      <c r="M17" s="3">
        <f>M11</f>
        <v>25</v>
      </c>
      <c r="N17" s="12"/>
      <c r="O17" s="11"/>
      <c r="P17" s="15"/>
      <c r="Q17" s="15"/>
      <c r="R17" s="15"/>
      <c r="T17" s="15"/>
      <c r="U17" s="15"/>
      <c r="V17" s="15"/>
    </row>
    <row r="18" spans="1:22" x14ac:dyDescent="0.25">
      <c r="A18" s="10"/>
      <c r="B18" s="10"/>
      <c r="C18" s="10"/>
      <c r="D18" s="10"/>
      <c r="E18" s="10"/>
      <c r="F18" s="10"/>
      <c r="G18" s="10"/>
      <c r="H18" s="10"/>
      <c r="J18" s="5" t="s">
        <v>3</v>
      </c>
      <c r="K18" s="11" t="s">
        <v>7</v>
      </c>
      <c r="L18" s="3">
        <v>50</v>
      </c>
      <c r="M18" s="3">
        <v>0</v>
      </c>
      <c r="N18" s="12">
        <f>ROUND(SQRT(POWER(L18-L19,2)+POWER(M18-M19,2)),0)</f>
        <v>35</v>
      </c>
      <c r="O18" s="4"/>
      <c r="P18" s="16" t="s">
        <v>16</v>
      </c>
      <c r="Q18" s="16"/>
      <c r="R18" s="16"/>
      <c r="T18" s="16" t="s">
        <v>20</v>
      </c>
      <c r="U18" s="16"/>
      <c r="V18" s="16"/>
    </row>
    <row r="19" spans="1:22" ht="15" customHeight="1" x14ac:dyDescent="0.25">
      <c r="A19" s="10"/>
      <c r="B19" s="10"/>
      <c r="C19" s="10"/>
      <c r="D19" s="10"/>
      <c r="E19" s="10"/>
      <c r="F19" s="10"/>
      <c r="G19" s="10"/>
      <c r="H19" s="10"/>
      <c r="K19" s="11" t="s">
        <v>6</v>
      </c>
      <c r="L19" s="3">
        <f>L17</f>
        <v>75</v>
      </c>
      <c r="M19" s="3">
        <f>M17</f>
        <v>25</v>
      </c>
      <c r="N19" s="14"/>
      <c r="P19" s="16"/>
      <c r="Q19" s="16"/>
      <c r="R19" s="16"/>
      <c r="T19" s="16"/>
      <c r="U19" s="16"/>
      <c r="V19" s="16"/>
    </row>
    <row r="20" spans="1:22" ht="15" customHeight="1" x14ac:dyDescent="0.25">
      <c r="A20" s="10"/>
      <c r="B20" s="10"/>
      <c r="C20" s="10"/>
      <c r="D20" s="10"/>
      <c r="E20" s="10"/>
      <c r="F20" s="10"/>
      <c r="G20" s="10"/>
      <c r="H20" s="10"/>
      <c r="J20" s="5" t="s">
        <v>2</v>
      </c>
      <c r="K20" s="11" t="s">
        <v>7</v>
      </c>
      <c r="L20" s="3">
        <v>50</v>
      </c>
      <c r="M20" s="3">
        <v>0</v>
      </c>
      <c r="N20" s="12">
        <f>ROUND(SQRT(POWER(L20-L21,2)+POWER(M20-M21,2)),0)</f>
        <v>35</v>
      </c>
      <c r="P20" s="16"/>
      <c r="Q20" s="16"/>
      <c r="R20" s="16"/>
      <c r="T20" s="16"/>
      <c r="U20" s="16"/>
      <c r="V20" s="16"/>
    </row>
    <row r="21" spans="1:22" ht="15" customHeight="1" x14ac:dyDescent="0.25">
      <c r="A21" s="10"/>
      <c r="B21" s="10"/>
      <c r="C21" s="10"/>
      <c r="D21" s="10"/>
      <c r="E21" s="10"/>
      <c r="F21" s="10"/>
      <c r="G21" s="10"/>
      <c r="H21" s="10"/>
      <c r="K21" s="11" t="s">
        <v>6</v>
      </c>
      <c r="L21" s="3">
        <f>L15</f>
        <v>25.000000000000004</v>
      </c>
      <c r="M21" s="3">
        <f>M15</f>
        <v>25</v>
      </c>
      <c r="P21" s="15">
        <f>IF((N18+N20)/(N2+N4)&gt;1,1,(N18+N20)/(N2+N4))</f>
        <v>1</v>
      </c>
      <c r="Q21" s="15"/>
      <c r="R21" s="15"/>
      <c r="T21" s="15">
        <f>1-T15</f>
        <v>0.5</v>
      </c>
      <c r="U21" s="15"/>
      <c r="V21" s="15"/>
    </row>
    <row r="22" spans="1:22" ht="15" customHeight="1" x14ac:dyDescent="0.25">
      <c r="A22" s="10"/>
      <c r="B22" s="10"/>
      <c r="C22" s="10"/>
      <c r="D22" s="10"/>
      <c r="E22" s="10"/>
      <c r="F22" s="10"/>
      <c r="G22" s="10"/>
      <c r="H22" s="10"/>
      <c r="J22" s="5" t="s">
        <v>15</v>
      </c>
      <c r="K22" s="11" t="s">
        <v>7</v>
      </c>
      <c r="L22" s="3">
        <v>70</v>
      </c>
      <c r="M22" s="3">
        <v>50</v>
      </c>
      <c r="P22" s="15"/>
      <c r="Q22" s="15"/>
      <c r="R22" s="15"/>
      <c r="T22" s="15"/>
      <c r="U22" s="15"/>
      <c r="V22" s="15"/>
    </row>
    <row r="23" spans="1:22" ht="15" customHeight="1" x14ac:dyDescent="0.25">
      <c r="A23" s="10"/>
      <c r="B23" s="10"/>
      <c r="C23" s="10"/>
      <c r="D23" s="10"/>
      <c r="E23" s="10"/>
      <c r="F23" s="10"/>
      <c r="G23" s="10"/>
      <c r="H23" s="10"/>
      <c r="K23" s="11" t="s">
        <v>6</v>
      </c>
      <c r="L23" s="3">
        <v>70</v>
      </c>
      <c r="M23" s="3">
        <v>40</v>
      </c>
      <c r="P23" s="15"/>
      <c r="Q23" s="15"/>
      <c r="R23" s="15"/>
      <c r="T23" s="15"/>
      <c r="U23" s="15"/>
      <c r="V23" s="15"/>
    </row>
    <row r="24" spans="1:22" x14ac:dyDescent="0.25">
      <c r="A24" s="10"/>
      <c r="B24" s="10"/>
      <c r="C24" s="10"/>
      <c r="D24" s="10"/>
      <c r="E24" s="10"/>
      <c r="F24" s="10"/>
      <c r="G24" s="10"/>
      <c r="H24" s="10"/>
      <c r="J24" s="5" t="s">
        <v>14</v>
      </c>
      <c r="K24" s="11" t="s">
        <v>7</v>
      </c>
      <c r="L24" s="3">
        <v>70</v>
      </c>
      <c r="M24" s="3">
        <v>40</v>
      </c>
      <c r="P24" s="15"/>
      <c r="Q24" s="15"/>
      <c r="R24" s="15"/>
    </row>
    <row r="25" spans="1:22" x14ac:dyDescent="0.25">
      <c r="A25" s="10"/>
      <c r="B25" s="10"/>
      <c r="C25" s="10"/>
      <c r="D25" s="10"/>
      <c r="E25" s="10"/>
      <c r="F25" s="10"/>
      <c r="G25" s="10"/>
      <c r="H25" s="10"/>
      <c r="K25" s="11" t="s">
        <v>6</v>
      </c>
      <c r="L25" s="3">
        <v>66.464466094067262</v>
      </c>
      <c r="M25" s="3">
        <v>43.535533905932738</v>
      </c>
    </row>
    <row r="26" spans="1:22" x14ac:dyDescent="0.25">
      <c r="A26" s="10"/>
      <c r="B26" s="10"/>
      <c r="C26" s="10"/>
      <c r="D26" s="10"/>
      <c r="E26" s="10"/>
      <c r="F26" s="10"/>
      <c r="G26" s="10"/>
      <c r="H26" s="10"/>
      <c r="J26" s="5" t="s">
        <v>13</v>
      </c>
      <c r="K26" s="11" t="s">
        <v>7</v>
      </c>
      <c r="L26" s="3">
        <v>70</v>
      </c>
      <c r="M26" s="3">
        <v>40</v>
      </c>
    </row>
    <row r="27" spans="1:22" x14ac:dyDescent="0.25">
      <c r="A27" s="10"/>
      <c r="B27" s="10"/>
      <c r="C27" s="10"/>
      <c r="D27" s="10"/>
      <c r="E27" s="10"/>
      <c r="F27" s="10"/>
      <c r="G27" s="10"/>
      <c r="H27" s="10"/>
      <c r="K27" s="11" t="s">
        <v>6</v>
      </c>
      <c r="L27" s="3">
        <v>73.535533905932738</v>
      </c>
      <c r="M27" s="3">
        <v>43.535533905932738</v>
      </c>
    </row>
    <row r="28" spans="1:22" x14ac:dyDescent="0.25">
      <c r="A28" s="10"/>
      <c r="B28" s="10"/>
      <c r="C28" s="10"/>
      <c r="D28" s="10"/>
      <c r="E28" s="10"/>
      <c r="F28" s="10"/>
      <c r="G28" s="10"/>
      <c r="H28" s="10"/>
      <c r="J28" s="5" t="s">
        <v>21</v>
      </c>
      <c r="K28" s="5" t="s">
        <v>7</v>
      </c>
      <c r="L28" s="7">
        <f>L2-1</f>
        <v>49</v>
      </c>
      <c r="M28" s="7">
        <f>M2</f>
        <v>50</v>
      </c>
    </row>
    <row r="29" spans="1:22" x14ac:dyDescent="0.25">
      <c r="A29" s="10"/>
      <c r="B29" s="10"/>
      <c r="C29" s="10"/>
      <c r="D29" s="10"/>
      <c r="E29" s="10"/>
      <c r="F29" s="10"/>
      <c r="G29" s="10"/>
      <c r="H29" s="10"/>
      <c r="K29" s="5" t="s">
        <v>6</v>
      </c>
      <c r="L29" s="7">
        <f>L2+1</f>
        <v>51</v>
      </c>
      <c r="M29" s="7">
        <f>M2</f>
        <v>50</v>
      </c>
    </row>
    <row r="30" spans="1:22" x14ac:dyDescent="0.25">
      <c r="A30" s="10"/>
      <c r="B30" s="10"/>
      <c r="C30" s="10"/>
      <c r="D30" s="10"/>
      <c r="E30" s="10"/>
      <c r="F30" s="10"/>
      <c r="G30" s="10"/>
      <c r="H30" s="10"/>
      <c r="K30" s="5" t="s">
        <v>7</v>
      </c>
      <c r="L30" s="7">
        <f>L2</f>
        <v>50</v>
      </c>
      <c r="M30" s="7">
        <f>M2-1</f>
        <v>49</v>
      </c>
    </row>
    <row r="31" spans="1:22" x14ac:dyDescent="0.25">
      <c r="A31" s="10"/>
      <c r="B31" s="10"/>
      <c r="C31" s="10"/>
      <c r="D31" s="10"/>
      <c r="E31" s="10"/>
      <c r="F31" s="10"/>
      <c r="G31" s="10"/>
      <c r="H31" s="10"/>
      <c r="K31" s="5" t="s">
        <v>22</v>
      </c>
      <c r="L31" s="7">
        <f>L2</f>
        <v>50</v>
      </c>
      <c r="M31" s="7">
        <f>M2+1</f>
        <v>51</v>
      </c>
    </row>
  </sheetData>
  <mergeCells count="11">
    <mergeCell ref="J1:K1"/>
    <mergeCell ref="P3:R7"/>
    <mergeCell ref="S9:Y10"/>
    <mergeCell ref="P11:R13"/>
    <mergeCell ref="P14:R17"/>
    <mergeCell ref="P21:R24"/>
    <mergeCell ref="T12:V14"/>
    <mergeCell ref="T18:V20"/>
    <mergeCell ref="T15:V17"/>
    <mergeCell ref="T21:V23"/>
    <mergeCell ref="P18:R20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Scroll Bar 1">
              <controlPr defaultSize="0" autoPict="0">
                <anchor moveWithCells="1">
                  <from>
                    <xdr:col>14</xdr:col>
                    <xdr:colOff>0</xdr:colOff>
                    <xdr:row>7</xdr:row>
                    <xdr:rowOff>9525</xdr:rowOff>
                  </from>
                  <to>
                    <xdr:col>17</xdr:col>
                    <xdr:colOff>933450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J1:Y27"/>
  <sheetViews>
    <sheetView tabSelected="1" workbookViewId="0">
      <selection activeCell="V18" sqref="V18"/>
    </sheetView>
  </sheetViews>
  <sheetFormatPr defaultRowHeight="15" x14ac:dyDescent="0.25"/>
  <cols>
    <col min="9" max="9" width="5.85546875" customWidth="1"/>
    <col min="10" max="10" width="5.42578125" style="5" customWidth="1"/>
    <col min="11" max="11" width="1.28515625" style="5" customWidth="1"/>
    <col min="12" max="13" width="3" style="7" customWidth="1"/>
    <col min="14" max="14" width="2" style="8" customWidth="1"/>
    <col min="15" max="15" width="0.140625" customWidth="1"/>
    <col min="18" max="18" width="14.140625" customWidth="1"/>
  </cols>
  <sheetData>
    <row r="1" spans="10:25" x14ac:dyDescent="0.25">
      <c r="J1" s="17"/>
      <c r="K1" s="17"/>
      <c r="L1" s="3" t="s">
        <v>4</v>
      </c>
      <c r="M1" s="3" t="s">
        <v>5</v>
      </c>
      <c r="N1" s="4" t="s">
        <v>8</v>
      </c>
      <c r="O1" s="1"/>
      <c r="P1" s="5">
        <f>-44+P2</f>
        <v>0</v>
      </c>
    </row>
    <row r="2" spans="10:25" x14ac:dyDescent="0.25">
      <c r="J2" s="5" t="s">
        <v>0</v>
      </c>
      <c r="K2" s="6" t="s">
        <v>7</v>
      </c>
      <c r="L2" s="3">
        <v>50</v>
      </c>
      <c r="M2" s="3">
        <v>50</v>
      </c>
      <c r="N2" s="4">
        <f>SQRT(POWER(L2-L3,2)+POWER(M2-M3,2))</f>
        <v>35</v>
      </c>
      <c r="O2" s="1"/>
      <c r="P2" s="5">
        <v>44</v>
      </c>
    </row>
    <row r="3" spans="10:25" x14ac:dyDescent="0.25">
      <c r="K3" s="6" t="s">
        <v>6</v>
      </c>
      <c r="L3" s="3">
        <f>(35*COS((-1*$P$1-135)*RADIANS(1)))+L2</f>
        <v>25.251262658470839</v>
      </c>
      <c r="M3" s="3">
        <f>(35*SIN((-135+-1*$P$1)*RADIANS(1)))+M2</f>
        <v>25.251262658470836</v>
      </c>
      <c r="N3" s="4"/>
      <c r="O3" s="1"/>
      <c r="P3" s="18">
        <f>IF(P1&lt;0,360+P1,P1)</f>
        <v>0</v>
      </c>
      <c r="Q3" s="18"/>
      <c r="R3" s="18"/>
    </row>
    <row r="4" spans="10:25" x14ac:dyDescent="0.25">
      <c r="J4" s="5" t="s">
        <v>1</v>
      </c>
      <c r="K4" s="6" t="s">
        <v>7</v>
      </c>
      <c r="L4" s="3">
        <v>50</v>
      </c>
      <c r="M4" s="3">
        <v>50</v>
      </c>
      <c r="N4" s="4">
        <f>SQRT(POWER(L4-L5,2)+POWER(M4-M5,2))</f>
        <v>35</v>
      </c>
      <c r="O4" s="1"/>
      <c r="P4" s="18"/>
      <c r="Q4" s="18"/>
      <c r="R4" s="18"/>
    </row>
    <row r="5" spans="10:25" x14ac:dyDescent="0.25">
      <c r="K5" s="6" t="s">
        <v>6</v>
      </c>
      <c r="L5" s="3">
        <f>(35*COS((-1*$P$1-45)*RADIANS(1)))+L4</f>
        <v>74.748737341529164</v>
      </c>
      <c r="M5" s="3">
        <f>(35*SIN((-45+-1*$P$1)*RADIANS(1)))+M4</f>
        <v>25.251262658470839</v>
      </c>
      <c r="N5" s="4"/>
      <c r="O5" s="1"/>
      <c r="P5" s="18"/>
      <c r="Q5" s="18"/>
      <c r="R5" s="18"/>
    </row>
    <row r="6" spans="10:25" x14ac:dyDescent="0.25">
      <c r="J6" s="5" t="s">
        <v>3</v>
      </c>
      <c r="K6" s="6" t="s">
        <v>7</v>
      </c>
      <c r="L6" s="3">
        <v>50</v>
      </c>
      <c r="M6" s="3">
        <v>0</v>
      </c>
      <c r="N6" s="4">
        <f>SQRT(POWER(L6-L7,2)+POWER(M6-M7,2))</f>
        <v>35</v>
      </c>
      <c r="O6" s="1"/>
      <c r="P6" s="18"/>
      <c r="Q6" s="18"/>
      <c r="R6" s="18"/>
    </row>
    <row r="7" spans="10:25" x14ac:dyDescent="0.25">
      <c r="K7" s="6" t="s">
        <v>6</v>
      </c>
      <c r="L7" s="3">
        <f>(35*COS((-1*$P$1+45)*RADIANS(1)))+L6</f>
        <v>74.748737341529164</v>
      </c>
      <c r="M7" s="3">
        <f>(35*SIN((45+-1*$P$1)*RADIANS(1)))+M6</f>
        <v>24.748737341529161</v>
      </c>
      <c r="N7" s="4"/>
      <c r="O7" s="1"/>
      <c r="P7" s="18"/>
      <c r="Q7" s="18"/>
      <c r="R7" s="18"/>
    </row>
    <row r="8" spans="10:25" ht="15" customHeight="1" x14ac:dyDescent="0.25">
      <c r="J8" s="5" t="s">
        <v>2</v>
      </c>
      <c r="K8" s="6" t="s">
        <v>7</v>
      </c>
      <c r="L8" s="3">
        <v>50</v>
      </c>
      <c r="M8" s="3">
        <v>0</v>
      </c>
      <c r="N8" s="4">
        <f>SQRT(POWER(L8-L9,2)+POWER(M8-M9,2))</f>
        <v>35</v>
      </c>
      <c r="O8" s="1"/>
      <c r="P8" s="9"/>
      <c r="Q8" s="9"/>
      <c r="R8" s="9"/>
    </row>
    <row r="9" spans="10:25" ht="15" customHeight="1" x14ac:dyDescent="0.25">
      <c r="K9" s="6" t="s">
        <v>6</v>
      </c>
      <c r="L9" s="3">
        <f>(35*COS((-1*$P$1+135)*RADIANS(1)))+L8</f>
        <v>25.251262658470839</v>
      </c>
      <c r="M9" s="3">
        <f>(35*SIN((135+-1*$P$1)*RADIANS(1)))+M8</f>
        <v>24.748737341529164</v>
      </c>
      <c r="N9" s="4"/>
      <c r="O9" s="1"/>
      <c r="P9" s="9"/>
      <c r="Q9" s="9"/>
      <c r="R9" s="9"/>
      <c r="S9" s="19" t="s">
        <v>17</v>
      </c>
      <c r="T9" s="20"/>
      <c r="U9" s="20"/>
      <c r="V9" s="20"/>
      <c r="W9" s="20"/>
      <c r="X9" s="20"/>
      <c r="Y9" s="20"/>
    </row>
    <row r="10" spans="10:25" ht="15" customHeight="1" x14ac:dyDescent="0.25">
      <c r="P10" s="9"/>
      <c r="Q10" s="9"/>
      <c r="R10" s="9"/>
      <c r="S10" s="19"/>
      <c r="T10" s="20"/>
      <c r="U10" s="20"/>
      <c r="V10" s="20"/>
      <c r="W10" s="20"/>
      <c r="X10" s="20"/>
      <c r="Y10" s="20"/>
    </row>
    <row r="11" spans="10:25" ht="15" customHeight="1" x14ac:dyDescent="0.25">
      <c r="J11" s="5" t="s">
        <v>9</v>
      </c>
      <c r="K11" s="6" t="s">
        <v>10</v>
      </c>
      <c r="L11" s="3">
        <f>(INTERCEPT(M6:M7,L6:L7)-INTERCEPT(M4:M5,L4:L5))/(SLOPE(M4:M5,L4:L5)-SLOPE(M6:M7,L6:L7))</f>
        <v>75</v>
      </c>
      <c r="M11" s="3">
        <f>SLOPE(M4:M5,L4:L5)*L11+INTERCEPT(M4:M5,L4:L5)</f>
        <v>25</v>
      </c>
      <c r="N11" s="4"/>
      <c r="O11" s="1"/>
      <c r="P11" s="16" t="s">
        <v>12</v>
      </c>
      <c r="Q11" s="16"/>
      <c r="R11" s="16"/>
    </row>
    <row r="12" spans="10:25" ht="15" customHeight="1" x14ac:dyDescent="0.25">
      <c r="J12" s="5" t="s">
        <v>11</v>
      </c>
      <c r="K12" s="6" t="s">
        <v>10</v>
      </c>
      <c r="L12" s="3">
        <f>(INTERCEPT(M8:M9,L8:L9)-INTERCEPT(M2:M3,L2:L3))/(SLOPE(M2:M3,L2:L3)-SLOPE(M8:M9,L8:L9))</f>
        <v>25.000000000000004</v>
      </c>
      <c r="M12" s="3">
        <f>SLOPE(M2:M3,L2:L3)*L12+INTERCEPT(M2:M3,L2:L3)</f>
        <v>25</v>
      </c>
      <c r="N12" s="4"/>
      <c r="O12" s="1"/>
      <c r="P12" s="16"/>
      <c r="Q12" s="16"/>
      <c r="R12" s="16"/>
    </row>
    <row r="13" spans="10:25" ht="15" customHeight="1" x14ac:dyDescent="0.25">
      <c r="K13" s="6"/>
      <c r="L13" s="3"/>
      <c r="M13" s="3"/>
      <c r="N13" s="4"/>
      <c r="O13" s="1"/>
      <c r="P13" s="16"/>
      <c r="Q13" s="16"/>
      <c r="R13" s="16"/>
    </row>
    <row r="14" spans="10:25" x14ac:dyDescent="0.25">
      <c r="J14" s="5" t="s">
        <v>0</v>
      </c>
      <c r="K14" s="6" t="s">
        <v>7</v>
      </c>
      <c r="L14" s="3">
        <v>50</v>
      </c>
      <c r="M14" s="3">
        <v>50</v>
      </c>
      <c r="N14" s="4">
        <f>ROUND(SQRT(POWER(L14-L15,2)+POWER(M14-M15,2)),0)</f>
        <v>35</v>
      </c>
      <c r="O14" s="1"/>
      <c r="P14" s="15">
        <f>IF((N14*N16)/(N2*N4)&gt;1,1,(N14*N16)/(N2*N4))</f>
        <v>1</v>
      </c>
      <c r="Q14" s="15"/>
      <c r="R14" s="15"/>
    </row>
    <row r="15" spans="10:25" x14ac:dyDescent="0.25">
      <c r="K15" s="6" t="s">
        <v>6</v>
      </c>
      <c r="L15" s="3">
        <f>L12</f>
        <v>25.000000000000004</v>
      </c>
      <c r="M15" s="3">
        <f>M12</f>
        <v>25</v>
      </c>
      <c r="N15" s="4"/>
      <c r="O15" s="1"/>
      <c r="P15" s="15"/>
      <c r="Q15" s="15"/>
      <c r="R15" s="15"/>
    </row>
    <row r="16" spans="10:25" x14ac:dyDescent="0.25">
      <c r="J16" s="5" t="s">
        <v>1</v>
      </c>
      <c r="K16" s="6" t="s">
        <v>7</v>
      </c>
      <c r="L16" s="3">
        <v>50</v>
      </c>
      <c r="M16" s="3">
        <v>50</v>
      </c>
      <c r="N16" s="4">
        <f>ROUND(SQRT(POWER(L16-L17,2)+POWER(M16-M17,2)),0)</f>
        <v>35</v>
      </c>
      <c r="O16" s="1"/>
      <c r="P16" s="15"/>
      <c r="Q16" s="15"/>
      <c r="R16" s="15"/>
    </row>
    <row r="17" spans="10:18" x14ac:dyDescent="0.25">
      <c r="K17" s="6" t="s">
        <v>6</v>
      </c>
      <c r="L17" s="3">
        <f>L11</f>
        <v>75</v>
      </c>
      <c r="M17" s="3">
        <f>M11</f>
        <v>25</v>
      </c>
      <c r="N17" s="4"/>
      <c r="O17" s="1"/>
      <c r="P17" s="15"/>
      <c r="Q17" s="15"/>
      <c r="R17" s="15"/>
    </row>
    <row r="18" spans="10:18" x14ac:dyDescent="0.25">
      <c r="J18" s="5" t="s">
        <v>3</v>
      </c>
      <c r="K18" s="6" t="s">
        <v>7</v>
      </c>
      <c r="L18" s="3">
        <v>50</v>
      </c>
      <c r="M18" s="3">
        <v>0</v>
      </c>
      <c r="N18" s="4">
        <f>ROUND(SQRT(POWER(L18-L19,2)+POWER(M18-M19,2)),0)</f>
        <v>35</v>
      </c>
      <c r="O18" s="2"/>
      <c r="P18" s="16" t="s">
        <v>16</v>
      </c>
      <c r="Q18" s="16"/>
      <c r="R18" s="16"/>
    </row>
    <row r="19" spans="10:18" x14ac:dyDescent="0.25">
      <c r="K19" s="6" t="s">
        <v>6</v>
      </c>
      <c r="L19" s="3">
        <f>L17</f>
        <v>75</v>
      </c>
      <c r="M19" s="3">
        <f>M17</f>
        <v>25</v>
      </c>
      <c r="P19" s="16"/>
      <c r="Q19" s="16"/>
      <c r="R19" s="16"/>
    </row>
    <row r="20" spans="10:18" x14ac:dyDescent="0.25">
      <c r="J20" s="5" t="s">
        <v>2</v>
      </c>
      <c r="K20" s="6" t="s">
        <v>7</v>
      </c>
      <c r="L20" s="3">
        <v>50</v>
      </c>
      <c r="M20" s="3">
        <v>0</v>
      </c>
      <c r="N20" s="4">
        <f>ROUND(SQRT(POWER(L20-L21,2)+POWER(M20-M21,2)),0)</f>
        <v>35</v>
      </c>
      <c r="P20" s="16"/>
      <c r="Q20" s="16"/>
      <c r="R20" s="16"/>
    </row>
    <row r="21" spans="10:18" x14ac:dyDescent="0.25">
      <c r="K21" s="6" t="s">
        <v>6</v>
      </c>
      <c r="L21" s="3">
        <f>L15</f>
        <v>25.000000000000004</v>
      </c>
      <c r="M21" s="3">
        <f>M15</f>
        <v>25</v>
      </c>
      <c r="P21" s="15">
        <f>IF((N18+N20)/(N2+N4)&gt;1,1,(N18+N20)/(N2+N4))</f>
        <v>1</v>
      </c>
      <c r="Q21" s="15"/>
      <c r="R21" s="15"/>
    </row>
    <row r="22" spans="10:18" x14ac:dyDescent="0.25">
      <c r="J22" s="5" t="s">
        <v>15</v>
      </c>
      <c r="K22" s="6" t="s">
        <v>7</v>
      </c>
      <c r="L22" s="3">
        <v>70</v>
      </c>
      <c r="M22" s="3">
        <v>50</v>
      </c>
      <c r="P22" s="15"/>
      <c r="Q22" s="15"/>
      <c r="R22" s="15"/>
    </row>
    <row r="23" spans="10:18" x14ac:dyDescent="0.25">
      <c r="K23" s="6" t="s">
        <v>6</v>
      </c>
      <c r="L23" s="3">
        <f>(10*COS((-1*$P$1-90)*RADIANS(1)))+L22</f>
        <v>70</v>
      </c>
      <c r="M23" s="3">
        <f>(10*SIN((-90+-1*$P$1)*RADIANS(1)))+M22</f>
        <v>40</v>
      </c>
      <c r="P23" s="15"/>
      <c r="Q23" s="15"/>
      <c r="R23" s="15"/>
    </row>
    <row r="24" spans="10:18" x14ac:dyDescent="0.25">
      <c r="J24" s="5" t="s">
        <v>14</v>
      </c>
      <c r="K24" s="6" t="s">
        <v>7</v>
      </c>
      <c r="L24" s="3">
        <f>L23</f>
        <v>70</v>
      </c>
      <c r="M24" s="3">
        <f>M23</f>
        <v>40</v>
      </c>
      <c r="P24" s="15"/>
      <c r="Q24" s="15"/>
      <c r="R24" s="15"/>
    </row>
    <row r="25" spans="10:18" x14ac:dyDescent="0.25">
      <c r="K25" s="6" t="s">
        <v>6</v>
      </c>
      <c r="L25" s="3">
        <f>(5*COS((-1*$P$1-225)*RADIANS(1)))+L24</f>
        <v>66.464466094067262</v>
      </c>
      <c r="M25" s="3">
        <f>(5*SIN((-225+-1*$P$1)*RADIANS(1)))+M24</f>
        <v>43.535533905932738</v>
      </c>
    </row>
    <row r="26" spans="10:18" x14ac:dyDescent="0.25">
      <c r="J26" s="5" t="s">
        <v>13</v>
      </c>
      <c r="K26" s="6" t="s">
        <v>7</v>
      </c>
      <c r="L26" s="3">
        <f>L24</f>
        <v>70</v>
      </c>
      <c r="M26" s="3">
        <f>M24</f>
        <v>40</v>
      </c>
    </row>
    <row r="27" spans="10:18" x14ac:dyDescent="0.25">
      <c r="K27" s="6" t="s">
        <v>6</v>
      </c>
      <c r="L27" s="3">
        <f>(5*COS((-1*$P$1+45)*RADIANS(1)))+L26</f>
        <v>73.535533905932738</v>
      </c>
      <c r="M27" s="3">
        <f>(5*SIN((45+-1*$P$1)*RADIANS(1)))+M26</f>
        <v>43.535533905932738</v>
      </c>
    </row>
  </sheetData>
  <mergeCells count="7">
    <mergeCell ref="S9:Y10"/>
    <mergeCell ref="P18:R20"/>
    <mergeCell ref="P21:R24"/>
    <mergeCell ref="J1:K1"/>
    <mergeCell ref="P3:R7"/>
    <mergeCell ref="P11:R13"/>
    <mergeCell ref="P14:R17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Scroll Bar 2">
              <controlPr defaultSize="0" autoPict="0">
                <anchor moveWithCells="1">
                  <from>
                    <xdr:col>14</xdr:col>
                    <xdr:colOff>0</xdr:colOff>
                    <xdr:row>7</xdr:row>
                    <xdr:rowOff>9525</xdr:rowOff>
                  </from>
                  <to>
                    <xdr:col>17</xdr:col>
                    <xdr:colOff>933450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Interactive_Mark_1_move</vt:lpstr>
      <vt:lpstr>Interactive_Direction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van Muyden</dc:creator>
  <cp:lastModifiedBy>Peter van Muyden</cp:lastModifiedBy>
  <cp:lastPrinted>2015-10-24T18:16:02Z</cp:lastPrinted>
  <dcterms:created xsi:type="dcterms:W3CDTF">2015-10-22T18:05:54Z</dcterms:created>
  <dcterms:modified xsi:type="dcterms:W3CDTF">2020-05-05T02:09:43Z</dcterms:modified>
</cp:coreProperties>
</file>